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a\Desktop\"/>
    </mc:Choice>
  </mc:AlternateContent>
  <xr:revisionPtr revIDLastSave="0" documentId="13_ncr:1_{503B89C1-4FCE-4E48-934C-9C1F2075AA8D}" xr6:coauthVersionLast="47" xr6:coauthVersionMax="47" xr10:uidLastSave="{00000000-0000-0000-0000-000000000000}"/>
  <bookViews>
    <workbookView xWindow="1950" yWindow="0" windowWidth="22020" windowHeight="16230" xr2:uid="{00000000-000D-0000-FFFF-FFFF00000000}"/>
  </bookViews>
  <sheets>
    <sheet name="Profit and Loss" sheetId="1" r:id="rId1"/>
  </sheets>
  <definedNames>
    <definedName name="_xlnm.Print_Area" localSheetId="0">'Profit and Loss'!$A$1:$B$61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  <c r="B54" i="1" s="1"/>
  <c r="B50" i="1"/>
  <c r="B49" i="1"/>
  <c r="B51" i="1" s="1"/>
  <c r="B46" i="1"/>
  <c r="B45" i="1"/>
  <c r="B47" i="1" s="1"/>
  <c r="B42" i="1"/>
  <c r="B41" i="1"/>
  <c r="B43" i="1" s="1"/>
  <c r="B38" i="1"/>
  <c r="B39" i="1" s="1"/>
  <c r="B37" i="1"/>
  <c r="B31" i="1"/>
  <c r="B30" i="1"/>
  <c r="B32" i="1" s="1"/>
  <c r="B28" i="1"/>
  <c r="B27" i="1"/>
  <c r="B29" i="1" s="1"/>
  <c r="B33" i="1" s="1"/>
  <c r="B23" i="1"/>
  <c r="B21" i="1"/>
  <c r="B20" i="1"/>
  <c r="B22" i="1" s="1"/>
  <c r="B17" i="1"/>
  <c r="B18" i="1" s="1"/>
  <c r="B16" i="1"/>
  <c r="B13" i="1"/>
  <c r="B12" i="1"/>
  <c r="B14" i="1" s="1"/>
  <c r="B9" i="1"/>
  <c r="B8" i="1"/>
  <c r="B10" i="1" s="1"/>
  <c r="B55" i="1" l="1"/>
  <c r="B24" i="1"/>
  <c r="B34" i="1" s="1"/>
  <c r="B56" i="1" s="1"/>
  <c r="B57" i="1" s="1"/>
</calcChain>
</file>

<file path=xl/sharedStrings.xml><?xml version="1.0" encoding="utf-8"?>
<sst xmlns="http://schemas.openxmlformats.org/spreadsheetml/2006/main" count="57" uniqueCount="57">
  <si>
    <t>Total</t>
  </si>
  <si>
    <t>Income</t>
  </si>
  <si>
    <t xml:space="preserve">   40200 Water &amp; Sewer Services</t>
  </si>
  <si>
    <t xml:space="preserve">      40200-5 Water Services</t>
  </si>
  <si>
    <t xml:space="preserve">      40200-6 Sewer Services</t>
  </si>
  <si>
    <t xml:space="preserve">   Total 40200 Water &amp; Sewer Services</t>
  </si>
  <si>
    <t xml:space="preserve">   40300 Late Charges</t>
  </si>
  <si>
    <t xml:space="preserve">      40300-5 Late Charges - Water</t>
  </si>
  <si>
    <t xml:space="preserve">      40300-6 Late Charges - Sewer</t>
  </si>
  <si>
    <t xml:space="preserve">   Total 40300 Late Charges</t>
  </si>
  <si>
    <t xml:space="preserve">   40400 Membership Fees</t>
  </si>
  <si>
    <t xml:space="preserve">      40400-5 Membership Fees - Water</t>
  </si>
  <si>
    <t xml:space="preserve">      40400-6 Membership Fees - Sewer</t>
  </si>
  <si>
    <t xml:space="preserve">   Total 40400 Membership Fees</t>
  </si>
  <si>
    <t xml:space="preserve">   46600 Credits</t>
  </si>
  <si>
    <t xml:space="preserve">      46600-5 Water Credit</t>
  </si>
  <si>
    <t xml:space="preserve">      46600-6 Sewer Credit</t>
  </si>
  <si>
    <t xml:space="preserve">   Total 46600 Credits</t>
  </si>
  <si>
    <t xml:space="preserve">   46700 Surcharge</t>
  </si>
  <si>
    <t>Total Income</t>
  </si>
  <si>
    <t>Cost of Goods Sold</t>
  </si>
  <si>
    <t xml:space="preserve">   57500 COS-Electricity</t>
  </si>
  <si>
    <t xml:space="preserve">      57500-5 COS Electricity -Water</t>
  </si>
  <si>
    <t xml:space="preserve">      57500-6 COS Electricity -Sewer</t>
  </si>
  <si>
    <t xml:space="preserve">   Total 57500 COS-Electricity</t>
  </si>
  <si>
    <t xml:space="preserve">   58500 LCRA - Raw Water Fee</t>
  </si>
  <si>
    <t xml:space="preserve">      58550-5 Raw Water Fee-water</t>
  </si>
  <si>
    <t xml:space="preserve">   Total 58500 LCRA - Raw Water Fee</t>
  </si>
  <si>
    <t>Total Cost of Goods Sold</t>
  </si>
  <si>
    <t>Gross Profit</t>
  </si>
  <si>
    <t>Expenses</t>
  </si>
  <si>
    <t xml:space="preserve">   62000 Bank Charges</t>
  </si>
  <si>
    <t xml:space="preserve">      62000-5 Bank Charges - Water</t>
  </si>
  <si>
    <t xml:space="preserve">      62000-6 Bank Charges - Sewer</t>
  </si>
  <si>
    <t xml:space="preserve">   Total 62000 Bank Charges</t>
  </si>
  <si>
    <t xml:space="preserve">   63000 Legal/Appraisal</t>
  </si>
  <si>
    <t xml:space="preserve">      63100-5 Lawsuit 2017/18-Water</t>
  </si>
  <si>
    <t xml:space="preserve">      63100-6 Lawsuit 2017/18-Sewer</t>
  </si>
  <si>
    <t xml:space="preserve">   Total 63000 Legal/Appraisal</t>
  </si>
  <si>
    <t xml:space="preserve">   63500 Dues &amp; Subscriptions</t>
  </si>
  <si>
    <t xml:space="preserve">      63500-5 Dues/Subscriptions - Water</t>
  </si>
  <si>
    <t xml:space="preserve">      63500-6 Dues/Subscriptions  - Sewer</t>
  </si>
  <si>
    <t xml:space="preserve">   Total 63500 Dues &amp; Subscriptions</t>
  </si>
  <si>
    <t xml:space="preserve">   66500 Telephone and Internet</t>
  </si>
  <si>
    <t xml:space="preserve">      66500-5 Telephone/Internet - Water</t>
  </si>
  <si>
    <t xml:space="preserve">      66500-6 Telephone/Internet - Sewer</t>
  </si>
  <si>
    <t xml:space="preserve">   Total 66500 Telephone and Internet</t>
  </si>
  <si>
    <t xml:space="preserve">   68500 Repairs &amp; Maintenance</t>
  </si>
  <si>
    <t xml:space="preserve">      68500-5 Repairs &amp; Maintenance - Water</t>
  </si>
  <si>
    <t xml:space="preserve">   Total 68500 Repairs &amp; Maintenance</t>
  </si>
  <si>
    <t>Total Expenses</t>
  </si>
  <si>
    <t>Net Operating Income</t>
  </si>
  <si>
    <t>Net Income</t>
  </si>
  <si>
    <t>Wednesday, Oct 23, 2024 09:04:42 AM GMT-7 - Accrual Basis</t>
  </si>
  <si>
    <t>Windermere Oaks Water Supply Corp</t>
  </si>
  <si>
    <t>Profit and Loss</t>
  </si>
  <si>
    <t>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</si>
</sst>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6" x14ac:knownFonts="1">
    <font>
      <sz val="11"/>
      <color indexed="8"/>
      <name val="Aptos Narrow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0" fontId="3" fillId="0" borderId="0" xfId="0" applyNumberFormat="1" applyFont="1" applyAlignment="1">
      <alignment wrapText="1"/>
    </xf>
    <xf numFmtId="40" fontId="3" fillId="0" borderId="0" xfId="0" applyNumberFormat="1" applyFont="1" applyAlignment="1">
      <alignment horizontal="right" wrapText="1"/>
    </xf>
    <xf numFmtId="40" fontId="2" fillId="0" borderId="2" xfId="0" applyNumberFormat="1" applyFont="1" applyBorder="1" applyAlignment="1">
      <alignment horizontal="right" wrapText="1"/>
    </xf>
    <xf numFmtId="40" fontId="2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1"/>
  <sheetViews>
    <sheetView tabSelected="1" workbookViewId="0">
      <selection activeCell="K3" sqref="K3"/>
    </sheetView>
  </sheetViews>
  <sheetFormatPr defaultRowHeight="15" x14ac:dyDescent="0.25"/>
  <cols>
    <col min="1" max="1" width="37.85546875" customWidth="1"/>
    <col min="2" max="2" width="29.28515625" customWidth="1"/>
  </cols>
  <sheetData>
    <row r="1" spans="1:2" ht="18" x14ac:dyDescent="0.25">
      <c r="A1" s="7" t="s">
        <v>54</v>
      </c>
      <c r="B1" s="6"/>
    </row>
    <row r="2" spans="1:2" ht="18" x14ac:dyDescent="0.25">
      <c r="A2" s="7" t="s">
        <v>55</v>
      </c>
      <c r="B2" s="6"/>
    </row>
    <row r="3" spans="1:2" x14ac:dyDescent="0.25">
      <c r="A3" s="8" t="s">
        <v>56</v>
      </c>
      <c r="B3" s="6"/>
    </row>
    <row r="5" spans="1:2" x14ac:dyDescent="0.25">
      <c r="A5" s="1"/>
      <c r="B5" s="2" t="s">
        <v>0</v>
      </c>
    </row>
    <row r="6" spans="1:2" x14ac:dyDescent="0.25">
      <c r="A6" s="3" t="s">
        <v>1</v>
      </c>
      <c r="B6" s="4"/>
    </row>
    <row r="7" spans="1:2" x14ac:dyDescent="0.25">
      <c r="A7" s="3" t="s">
        <v>2</v>
      </c>
      <c r="B7" s="9"/>
    </row>
    <row r="8" spans="1:2" x14ac:dyDescent="0.25">
      <c r="A8" s="3" t="s">
        <v>3</v>
      </c>
      <c r="B8" s="10">
        <f>17547.69</f>
        <v>17547.689999999999</v>
      </c>
    </row>
    <row r="9" spans="1:2" x14ac:dyDescent="0.25">
      <c r="A9" s="3" t="s">
        <v>4</v>
      </c>
      <c r="B9" s="10">
        <f>13124.91</f>
        <v>13124.91</v>
      </c>
    </row>
    <row r="10" spans="1:2" x14ac:dyDescent="0.25">
      <c r="A10" s="3" t="s">
        <v>5</v>
      </c>
      <c r="B10" s="11">
        <f>((B7)+(B8))+(B9)</f>
        <v>30672.6</v>
      </c>
    </row>
    <row r="11" spans="1:2" x14ac:dyDescent="0.25">
      <c r="A11" s="3" t="s">
        <v>6</v>
      </c>
      <c r="B11" s="9"/>
    </row>
    <row r="12" spans="1:2" x14ac:dyDescent="0.25">
      <c r="A12" s="3" t="s">
        <v>7</v>
      </c>
      <c r="B12" s="10">
        <f>138.64</f>
        <v>138.63999999999999</v>
      </c>
    </row>
    <row r="13" spans="1:2" x14ac:dyDescent="0.25">
      <c r="A13" s="3" t="s">
        <v>8</v>
      </c>
      <c r="B13" s="10">
        <f>102.34</f>
        <v>102.34</v>
      </c>
    </row>
    <row r="14" spans="1:2" x14ac:dyDescent="0.25">
      <c r="A14" s="3" t="s">
        <v>9</v>
      </c>
      <c r="B14" s="11">
        <f>((B11)+(B12))+(B13)</f>
        <v>240.98</v>
      </c>
    </row>
    <row r="15" spans="1:2" x14ac:dyDescent="0.25">
      <c r="A15" s="3" t="s">
        <v>10</v>
      </c>
      <c r="B15" s="9"/>
    </row>
    <row r="16" spans="1:2" x14ac:dyDescent="0.25">
      <c r="A16" s="3" t="s">
        <v>11</v>
      </c>
      <c r="B16" s="10">
        <f>201.25</f>
        <v>201.25</v>
      </c>
    </row>
    <row r="17" spans="1:2" x14ac:dyDescent="0.25">
      <c r="A17" s="3" t="s">
        <v>12</v>
      </c>
      <c r="B17" s="10">
        <f>201.25</f>
        <v>201.25</v>
      </c>
    </row>
    <row r="18" spans="1:2" x14ac:dyDescent="0.25">
      <c r="A18" s="3" t="s">
        <v>13</v>
      </c>
      <c r="B18" s="11">
        <f>((B15)+(B16))+(B17)</f>
        <v>402.5</v>
      </c>
    </row>
    <row r="19" spans="1:2" x14ac:dyDescent="0.25">
      <c r="A19" s="3" t="s">
        <v>14</v>
      </c>
      <c r="B19" s="9"/>
    </row>
    <row r="20" spans="1:2" x14ac:dyDescent="0.25">
      <c r="A20" s="3" t="s">
        <v>15</v>
      </c>
      <c r="B20" s="10">
        <f>-11407.76</f>
        <v>-11407.76</v>
      </c>
    </row>
    <row r="21" spans="1:2" x14ac:dyDescent="0.25">
      <c r="A21" s="3" t="s">
        <v>16</v>
      </c>
      <c r="B21" s="10">
        <f>-7918.15</f>
        <v>-7918.15</v>
      </c>
    </row>
    <row r="22" spans="1:2" x14ac:dyDescent="0.25">
      <c r="A22" s="3" t="s">
        <v>17</v>
      </c>
      <c r="B22" s="11">
        <f>((B19)+(B20))+(B21)</f>
        <v>-19325.91</v>
      </c>
    </row>
    <row r="23" spans="1:2" x14ac:dyDescent="0.25">
      <c r="A23" s="3" t="s">
        <v>18</v>
      </c>
      <c r="B23" s="10">
        <f>10423.93</f>
        <v>10423.93</v>
      </c>
    </row>
    <row r="24" spans="1:2" x14ac:dyDescent="0.25">
      <c r="A24" s="3" t="s">
        <v>19</v>
      </c>
      <c r="B24" s="11">
        <f>((((B10)+(B14))+(B18))+(B22))+(B23)</f>
        <v>22414.1</v>
      </c>
    </row>
    <row r="25" spans="1:2" x14ac:dyDescent="0.25">
      <c r="A25" s="3" t="s">
        <v>20</v>
      </c>
      <c r="B25" s="9"/>
    </row>
    <row r="26" spans="1:2" x14ac:dyDescent="0.25">
      <c r="A26" s="3" t="s">
        <v>21</v>
      </c>
      <c r="B26" s="9"/>
    </row>
    <row r="27" spans="1:2" x14ac:dyDescent="0.25">
      <c r="A27" s="3" t="s">
        <v>22</v>
      </c>
      <c r="B27" s="10">
        <f>1484.11</f>
        <v>1484.11</v>
      </c>
    </row>
    <row r="28" spans="1:2" x14ac:dyDescent="0.25">
      <c r="A28" s="3" t="s">
        <v>23</v>
      </c>
      <c r="B28" s="10">
        <f>1080.6</f>
        <v>1080.5999999999999</v>
      </c>
    </row>
    <row r="29" spans="1:2" x14ac:dyDescent="0.25">
      <c r="A29" s="3" t="s">
        <v>24</v>
      </c>
      <c r="B29" s="11">
        <f>((B26)+(B27))+(B28)</f>
        <v>2564.71</v>
      </c>
    </row>
    <row r="30" spans="1:2" x14ac:dyDescent="0.25">
      <c r="A30" s="3" t="s">
        <v>25</v>
      </c>
      <c r="B30" s="10">
        <f>857.97</f>
        <v>857.97</v>
      </c>
    </row>
    <row r="31" spans="1:2" x14ac:dyDescent="0.25">
      <c r="A31" s="3" t="s">
        <v>26</v>
      </c>
      <c r="B31" s="10">
        <f>649.63</f>
        <v>649.63</v>
      </c>
    </row>
    <row r="32" spans="1:2" x14ac:dyDescent="0.25">
      <c r="A32" s="3" t="s">
        <v>27</v>
      </c>
      <c r="B32" s="11">
        <f>(B30)+(B31)</f>
        <v>1507.6</v>
      </c>
    </row>
    <row r="33" spans="1:2" x14ac:dyDescent="0.25">
      <c r="A33" s="3" t="s">
        <v>28</v>
      </c>
      <c r="B33" s="11">
        <f>(B29)+(B32)</f>
        <v>4072.31</v>
      </c>
    </row>
    <row r="34" spans="1:2" x14ac:dyDescent="0.25">
      <c r="A34" s="3" t="s">
        <v>29</v>
      </c>
      <c r="B34" s="11">
        <f>(B24)-(B33)</f>
        <v>18341.789999999997</v>
      </c>
    </row>
    <row r="35" spans="1:2" x14ac:dyDescent="0.25">
      <c r="A35" s="3" t="s">
        <v>30</v>
      </c>
      <c r="B35" s="9"/>
    </row>
    <row r="36" spans="1:2" x14ac:dyDescent="0.25">
      <c r="A36" s="3" t="s">
        <v>31</v>
      </c>
      <c r="B36" s="9"/>
    </row>
    <row r="37" spans="1:2" x14ac:dyDescent="0.25">
      <c r="A37" s="3" t="s">
        <v>32</v>
      </c>
      <c r="B37" s="10">
        <f>54.06</f>
        <v>54.06</v>
      </c>
    </row>
    <row r="38" spans="1:2" x14ac:dyDescent="0.25">
      <c r="A38" s="3" t="s">
        <v>33</v>
      </c>
      <c r="B38" s="10">
        <f>47.4</f>
        <v>47.4</v>
      </c>
    </row>
    <row r="39" spans="1:2" x14ac:dyDescent="0.25">
      <c r="A39" s="3" t="s">
        <v>34</v>
      </c>
      <c r="B39" s="11">
        <f>((B36)+(B37))+(B38)</f>
        <v>101.46000000000001</v>
      </c>
    </row>
    <row r="40" spans="1:2" x14ac:dyDescent="0.25">
      <c r="A40" s="3" t="s">
        <v>35</v>
      </c>
      <c r="B40" s="9"/>
    </row>
    <row r="41" spans="1:2" x14ac:dyDescent="0.25">
      <c r="A41" s="3" t="s">
        <v>36</v>
      </c>
      <c r="B41" s="10">
        <f>6513.23</f>
        <v>6513.23</v>
      </c>
    </row>
    <row r="42" spans="1:2" x14ac:dyDescent="0.25">
      <c r="A42" s="3" t="s">
        <v>37</v>
      </c>
      <c r="B42" s="10">
        <f>4342.16</f>
        <v>4342.16</v>
      </c>
    </row>
    <row r="43" spans="1:2" x14ac:dyDescent="0.25">
      <c r="A43" s="3" t="s">
        <v>38</v>
      </c>
      <c r="B43" s="11">
        <f>((B40)+(B41))+(B42)</f>
        <v>10855.39</v>
      </c>
    </row>
    <row r="44" spans="1:2" x14ac:dyDescent="0.25">
      <c r="A44" s="3" t="s">
        <v>39</v>
      </c>
      <c r="B44" s="9"/>
    </row>
    <row r="45" spans="1:2" x14ac:dyDescent="0.25">
      <c r="A45" s="3" t="s">
        <v>40</v>
      </c>
      <c r="B45" s="10">
        <f>34.65</f>
        <v>34.65</v>
      </c>
    </row>
    <row r="46" spans="1:2" x14ac:dyDescent="0.25">
      <c r="A46" s="3" t="s">
        <v>41</v>
      </c>
      <c r="B46" s="10">
        <f>34.64</f>
        <v>34.64</v>
      </c>
    </row>
    <row r="47" spans="1:2" x14ac:dyDescent="0.25">
      <c r="A47" s="3" t="s">
        <v>42</v>
      </c>
      <c r="B47" s="11">
        <f>((B44)+(B45))+(B46)</f>
        <v>69.289999999999992</v>
      </c>
    </row>
    <row r="48" spans="1:2" x14ac:dyDescent="0.25">
      <c r="A48" s="3" t="s">
        <v>43</v>
      </c>
      <c r="B48" s="9"/>
    </row>
    <row r="49" spans="1:2" x14ac:dyDescent="0.25">
      <c r="A49" s="3" t="s">
        <v>44</v>
      </c>
      <c r="B49" s="10">
        <f>252.08</f>
        <v>252.08</v>
      </c>
    </row>
    <row r="50" spans="1:2" x14ac:dyDescent="0.25">
      <c r="A50" s="3" t="s">
        <v>45</v>
      </c>
      <c r="B50" s="10">
        <f>187.76</f>
        <v>187.76</v>
      </c>
    </row>
    <row r="51" spans="1:2" x14ac:dyDescent="0.25">
      <c r="A51" s="3" t="s">
        <v>46</v>
      </c>
      <c r="B51" s="11">
        <f>((B48)+(B49))+(B50)</f>
        <v>439.84000000000003</v>
      </c>
    </row>
    <row r="52" spans="1:2" x14ac:dyDescent="0.25">
      <c r="A52" s="3" t="s">
        <v>47</v>
      </c>
      <c r="B52" s="9"/>
    </row>
    <row r="53" spans="1:2" x14ac:dyDescent="0.25">
      <c r="A53" s="3" t="s">
        <v>48</v>
      </c>
      <c r="B53" s="10">
        <f>811.88</f>
        <v>811.88</v>
      </c>
    </row>
    <row r="54" spans="1:2" x14ac:dyDescent="0.25">
      <c r="A54" s="3" t="s">
        <v>49</v>
      </c>
      <c r="B54" s="11">
        <f>(B52)+(B53)</f>
        <v>811.88</v>
      </c>
    </row>
    <row r="55" spans="1:2" x14ac:dyDescent="0.25">
      <c r="A55" s="3" t="s">
        <v>50</v>
      </c>
      <c r="B55" s="11">
        <f>((((B39)+(B43))+(B47))+(B51))+(B54)</f>
        <v>12277.859999999999</v>
      </c>
    </row>
    <row r="56" spans="1:2" x14ac:dyDescent="0.25">
      <c r="A56" s="3" t="s">
        <v>51</v>
      </c>
      <c r="B56" s="11">
        <f>(B34)-(B55)</f>
        <v>6063.9299999999985</v>
      </c>
    </row>
    <row r="57" spans="1:2" x14ac:dyDescent="0.25">
      <c r="A57" s="3" t="s">
        <v>52</v>
      </c>
      <c r="B57" s="12">
        <f>(B56)+(0)</f>
        <v>6063.9299999999985</v>
      </c>
    </row>
    <row r="58" spans="1:2" x14ac:dyDescent="0.25">
      <c r="A58" s="3"/>
      <c r="B58" s="4"/>
    </row>
    <row r="61" spans="1:2" x14ac:dyDescent="0.25">
      <c r="A61" s="5" t="s">
        <v>53</v>
      </c>
      <c r="B61" s="6"/>
    </row>
  </sheetData>
  <mergeCells count="4">
    <mergeCell ref="A61:B61"/>
    <mergeCell ref="A1:B1"/>
    <mergeCell ref="A2:B2"/>
    <mergeCell ref="A3:B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Profit and Loss</vt:lpstr>
      <vt:lpstr>'Profit and Loss'!Print_Area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Dana Wilson</cp:lastModifiedBy>
  <dcterms:created xsi:type="dcterms:W3CDTF">2024-10-23T16:04:42Z</dcterms:created>
  <dcterms:modified xsi:type="dcterms:W3CDTF">2024-10-23T16:05:49Z</dcterms:modified>
</cp:coreProperties>
</file>